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ropbox\Andrew\RMS\Website\Synod Council\"/>
    </mc:Choice>
  </mc:AlternateContent>
  <xr:revisionPtr revIDLastSave="0" documentId="13_ncr:1_{4F86C5B5-867D-4437-B206-B79F1823DA7E}" xr6:coauthVersionLast="47" xr6:coauthVersionMax="47" xr10:uidLastSave="{00000000-0000-0000-0000-000000000000}"/>
  <bookViews>
    <workbookView xWindow="-96" yWindow="-96" windowWidth="23232" windowHeight="12432" xr2:uid="{30289B7E-FF67-4496-992E-A60BE2430C34}"/>
  </bookViews>
  <sheets>
    <sheet name="RMS Guideli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2" i="1"/>
  <c r="D49" i="1"/>
  <c r="D21" i="1"/>
  <c r="D20" i="1"/>
  <c r="D19" i="1"/>
  <c r="D7" i="1"/>
  <c r="D33" i="1" l="1"/>
  <c r="D32" i="1" s="1"/>
  <c r="D27" i="1"/>
  <c r="D26" i="1" s="1"/>
</calcChain>
</file>

<file path=xl/sharedStrings.xml><?xml version="1.0" encoding="utf-8"?>
<sst xmlns="http://schemas.openxmlformats.org/spreadsheetml/2006/main" count="74" uniqueCount="65">
  <si>
    <t>SALARY CALCULATION</t>
  </si>
  <si>
    <t>None</t>
  </si>
  <si>
    <t>Less than 150</t>
  </si>
  <si>
    <t>Border</t>
  </si>
  <si>
    <t>Yes</t>
  </si>
  <si>
    <t>Information</t>
  </si>
  <si>
    <t>M.A</t>
  </si>
  <si>
    <t>Boulder</t>
  </si>
  <si>
    <t>No</t>
  </si>
  <si>
    <t>M.Th</t>
  </si>
  <si>
    <t>Broomfield</t>
  </si>
  <si>
    <t xml:space="preserve">Point = </t>
  </si>
  <si>
    <t>D.Min</t>
  </si>
  <si>
    <t>Metro East</t>
  </si>
  <si>
    <t xml:space="preserve">Half Point = </t>
  </si>
  <si>
    <t>Ph.D</t>
  </si>
  <si>
    <t>Metro South</t>
  </si>
  <si>
    <t>Th.D</t>
  </si>
  <si>
    <t>Metro West</t>
  </si>
  <si>
    <t>Years of Ordained Service</t>
  </si>
  <si>
    <t>S.T.M.</t>
  </si>
  <si>
    <t>Northern Colorado</t>
  </si>
  <si>
    <t>Years of Related Service</t>
  </si>
  <si>
    <t>Other</t>
  </si>
  <si>
    <t>Northern New Mexico</t>
  </si>
  <si>
    <t>Furthered Degree</t>
  </si>
  <si>
    <t>South East Colorado</t>
  </si>
  <si>
    <t>Completed Hours of Continuing Ed</t>
  </si>
  <si>
    <t>Utah</t>
  </si>
  <si>
    <t>Cost of Living Conference Area</t>
  </si>
  <si>
    <t>Wyoming</t>
  </si>
  <si>
    <t>Parsonage Provided</t>
  </si>
  <si>
    <t>Step 1</t>
  </si>
  <si>
    <t>Baseline Compensation</t>
  </si>
  <si>
    <t>Step 2</t>
  </si>
  <si>
    <t>Years of Service</t>
  </si>
  <si>
    <t>Step 3</t>
  </si>
  <si>
    <t>Step 4</t>
  </si>
  <si>
    <t>OR</t>
  </si>
  <si>
    <t xml:space="preserve">Step 5 </t>
  </si>
  <si>
    <t>Without SSA</t>
  </si>
  <si>
    <t>LOW RANGE TOTAL</t>
  </si>
  <si>
    <t>HIGH RANGE TOTAL</t>
  </si>
  <si>
    <t>(Housing is determined by the rostered leader within this amount)</t>
  </si>
  <si>
    <t>Social Security Allowance</t>
  </si>
  <si>
    <t>With SSA</t>
  </si>
  <si>
    <t>BENEFITS  and Other Allowances/Expenses</t>
  </si>
  <si>
    <t>Cell Phone Allowance/Expense</t>
  </si>
  <si>
    <t>Auto Allowance/Expense</t>
  </si>
  <si>
    <t>Professional Expenses</t>
  </si>
  <si>
    <t>Other Expenses</t>
  </si>
  <si>
    <t>TOTAL COMPENSATION</t>
  </si>
  <si>
    <t>(Click in yellow cell to view the drop box icon)</t>
  </si>
  <si>
    <t>Select</t>
  </si>
  <si>
    <t>Professional Development</t>
  </si>
  <si>
    <t xml:space="preserve">Suggested Salary Baseline (No Parsonage) = </t>
  </si>
  <si>
    <t xml:space="preserve">Suggested Salary Baseline (Provide Parsonage) = </t>
  </si>
  <si>
    <t>Note:  For a full time rostered position, the legal exempt salary minimum for 2024, in Colorado, is $55,000.</t>
  </si>
  <si>
    <r>
      <t xml:space="preserve">ELCA Pension
</t>
    </r>
    <r>
      <rPr>
        <sz val="10"/>
        <color theme="1"/>
        <rFont val="Calibri"/>
        <family val="2"/>
        <scheme val="minor"/>
      </rPr>
      <t>(10% minimum contribution is recommended)</t>
    </r>
  </si>
  <si>
    <t>(If using Portico Benefits, please utilize the Portico Benefit Calculator on their site)</t>
  </si>
  <si>
    <t>Legend:</t>
  </si>
  <si>
    <t>Use drop box.  Select appropriate answer.
The Low and High Ranges will be calculated based on your selections.</t>
  </si>
  <si>
    <t>Manual input.</t>
  </si>
  <si>
    <t>After reviewing the Range above, enter Agreed upon Amount</t>
  </si>
  <si>
    <r>
      <t xml:space="preserve">ELCA Health Benefits
</t>
    </r>
    <r>
      <rPr>
        <sz val="10"/>
        <color theme="1"/>
        <rFont val="Calibri"/>
        <family val="2"/>
        <scheme val="minor"/>
      </rPr>
      <t xml:space="preserve">(includes Disability and Survivor)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</si>
</sst>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164" fontId="6" fillId="4" borderId="10" xfId="0" applyNumberFormat="1" applyFont="1" applyFill="1" applyBorder="1" applyProtection="1">
      <protection locked="0"/>
    </xf>
    <xf numFmtId="164" fontId="6" fillId="4" borderId="11" xfId="0" applyNumberFormat="1" applyFont="1" applyFill="1" applyBorder="1" applyProtection="1">
      <protection locked="0"/>
    </xf>
    <xf numFmtId="0" fontId="1" fillId="0" borderId="0" xfId="0" applyFont="1" applyAlignment="1">
      <alignment vertical="top"/>
    </xf>
    <xf numFmtId="0" fontId="0" fillId="3" borderId="0" xfId="0" applyFill="1" applyAlignment="1">
      <alignment wrapText="1"/>
    </xf>
    <xf numFmtId="164" fontId="0" fillId="0" borderId="0" xfId="0" applyNumberFormat="1"/>
    <xf numFmtId="2" fontId="0" fillId="0" borderId="0" xfId="0" applyNumberFormat="1"/>
    <xf numFmtId="0" fontId="0" fillId="4" borderId="0" xfId="0" applyFill="1"/>
    <xf numFmtId="0" fontId="3" fillId="2" borderId="0" xfId="0" applyFont="1" applyFill="1"/>
    <xf numFmtId="0" fontId="2" fillId="2" borderId="0" xfId="0" applyFont="1" applyFill="1"/>
    <xf numFmtId="164" fontId="2" fillId="2" borderId="0" xfId="0" applyNumberFormat="1" applyFont="1" applyFill="1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2" xfId="0" applyBorder="1"/>
    <xf numFmtId="0" fontId="0" fillId="0" borderId="3" xfId="0" applyBorder="1"/>
    <xf numFmtId="164" fontId="0" fillId="0" borderId="4" xfId="0" applyNumberFormat="1" applyBorder="1"/>
    <xf numFmtId="0" fontId="0" fillId="0" borderId="5" xfId="0" applyBorder="1"/>
    <xf numFmtId="164" fontId="0" fillId="0" borderId="6" xfId="0" applyNumberFormat="1" applyBorder="1"/>
    <xf numFmtId="0" fontId="0" fillId="0" borderId="7" xfId="0" applyBorder="1"/>
    <xf numFmtId="0" fontId="0" fillId="0" borderId="8" xfId="0" applyBorder="1"/>
    <xf numFmtId="164" fontId="0" fillId="0" borderId="9" xfId="0" applyNumberFormat="1" applyBorder="1"/>
    <xf numFmtId="0" fontId="5" fillId="0" borderId="0" xfId="0" applyFont="1"/>
    <xf numFmtId="164" fontId="5" fillId="0" borderId="0" xfId="0" applyNumberFormat="1" applyFont="1"/>
    <xf numFmtId="0" fontId="6" fillId="0" borderId="0" xfId="0" applyFont="1"/>
    <xf numFmtId="10" fontId="6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164" fontId="6" fillId="5" borderId="10" xfId="0" applyNumberFormat="1" applyFont="1" applyFill="1" applyBorder="1"/>
    <xf numFmtId="164" fontId="4" fillId="0" borderId="0" xfId="0" applyNumberFormat="1" applyFont="1" applyAlignment="1">
      <alignment horizontal="right"/>
    </xf>
    <xf numFmtId="164" fontId="0" fillId="6" borderId="0" xfId="0" applyNumberFormat="1" applyFill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7CD29-723B-424E-9A5B-5C9886619470}">
  <dimension ref="A1:T49"/>
  <sheetViews>
    <sheetView showGridLines="0" tabSelected="1" workbookViewId="0">
      <selection activeCell="D13" sqref="D13"/>
    </sheetView>
  </sheetViews>
  <sheetFormatPr defaultColWidth="9.15625" defaultRowHeight="14.4" x14ac:dyDescent="0.55000000000000004"/>
  <cols>
    <col min="3" max="3" width="45.5234375" customWidth="1"/>
    <col min="4" max="4" width="21.15625" style="8" customWidth="1"/>
    <col min="15" max="16" width="0" hidden="1" customWidth="1"/>
    <col min="17" max="17" width="12.5234375" hidden="1" customWidth="1"/>
    <col min="18" max="18" width="20.7890625" hidden="1" customWidth="1"/>
    <col min="19" max="19" width="0" style="9" hidden="1" customWidth="1"/>
    <col min="20" max="20" width="4" hidden="1" customWidth="1"/>
  </cols>
  <sheetData>
    <row r="1" spans="1:20" ht="43.2" x14ac:dyDescent="0.55000000000000004">
      <c r="B1" s="6" t="s">
        <v>60</v>
      </c>
      <c r="C1" s="7" t="s">
        <v>61</v>
      </c>
    </row>
    <row r="3" spans="1:20" x14ac:dyDescent="0.55000000000000004">
      <c r="C3" s="10" t="s">
        <v>62</v>
      </c>
    </row>
    <row r="5" spans="1:20" ht="18.3" x14ac:dyDescent="0.7">
      <c r="A5" s="11" t="s">
        <v>0</v>
      </c>
      <c r="B5" s="12"/>
      <c r="C5" s="12"/>
      <c r="D5" s="13"/>
      <c r="O5">
        <v>0</v>
      </c>
      <c r="P5" t="s">
        <v>1</v>
      </c>
      <c r="Q5" s="14" t="s">
        <v>2</v>
      </c>
      <c r="R5" t="s">
        <v>3</v>
      </c>
      <c r="S5" s="9">
        <v>0.8</v>
      </c>
      <c r="T5" t="s">
        <v>4</v>
      </c>
    </row>
    <row r="6" spans="1:20" x14ac:dyDescent="0.55000000000000004">
      <c r="A6" s="15" t="s">
        <v>5</v>
      </c>
      <c r="C6" t="s">
        <v>55</v>
      </c>
      <c r="D6" s="8">
        <v>55000</v>
      </c>
      <c r="O6">
        <v>1</v>
      </c>
      <c r="P6" t="s">
        <v>6</v>
      </c>
      <c r="Q6">
        <v>150</v>
      </c>
      <c r="R6" t="s">
        <v>7</v>
      </c>
      <c r="S6" s="9">
        <v>0.95</v>
      </c>
      <c r="T6" t="s">
        <v>8</v>
      </c>
    </row>
    <row r="7" spans="1:20" x14ac:dyDescent="0.55000000000000004">
      <c r="C7" t="s">
        <v>56</v>
      </c>
      <c r="D7" s="8">
        <f>+D6*0.7</f>
        <v>38500</v>
      </c>
      <c r="O7">
        <v>2</v>
      </c>
      <c r="P7" t="s">
        <v>9</v>
      </c>
      <c r="Q7">
        <v>300</v>
      </c>
      <c r="R7" t="s">
        <v>10</v>
      </c>
      <c r="S7" s="9">
        <v>0.95</v>
      </c>
    </row>
    <row r="8" spans="1:20" x14ac:dyDescent="0.55000000000000004">
      <c r="C8" t="s">
        <v>11</v>
      </c>
      <c r="D8" s="8">
        <v>1300</v>
      </c>
      <c r="O8">
        <v>3</v>
      </c>
      <c r="P8" t="s">
        <v>12</v>
      </c>
      <c r="Q8">
        <v>450</v>
      </c>
      <c r="R8" t="s">
        <v>13</v>
      </c>
      <c r="S8" s="9">
        <v>0.95</v>
      </c>
    </row>
    <row r="9" spans="1:20" x14ac:dyDescent="0.55000000000000004">
      <c r="C9" t="s">
        <v>14</v>
      </c>
      <c r="D9" s="8">
        <v>650</v>
      </c>
      <c r="O9">
        <v>4</v>
      </c>
      <c r="P9" t="s">
        <v>15</v>
      </c>
      <c r="R9" t="s">
        <v>16</v>
      </c>
      <c r="S9" s="9">
        <v>0.95</v>
      </c>
    </row>
    <row r="10" spans="1:20" x14ac:dyDescent="0.55000000000000004">
      <c r="C10" s="33" t="s">
        <v>52</v>
      </c>
      <c r="D10" s="33"/>
      <c r="E10" s="33"/>
      <c r="O10">
        <v>5</v>
      </c>
      <c r="P10" t="s">
        <v>17</v>
      </c>
      <c r="R10" t="s">
        <v>18</v>
      </c>
      <c r="S10" s="9">
        <v>0.9</v>
      </c>
    </row>
    <row r="11" spans="1:20" x14ac:dyDescent="0.55000000000000004">
      <c r="A11" s="16" t="s">
        <v>53</v>
      </c>
      <c r="C11" s="15" t="s">
        <v>19</v>
      </c>
      <c r="D11" s="1">
        <v>0</v>
      </c>
      <c r="O11">
        <v>6</v>
      </c>
      <c r="P11" t="s">
        <v>20</v>
      </c>
      <c r="R11" t="s">
        <v>21</v>
      </c>
      <c r="S11" s="9">
        <v>0.9</v>
      </c>
    </row>
    <row r="12" spans="1:20" x14ac:dyDescent="0.55000000000000004">
      <c r="C12" s="15" t="s">
        <v>22</v>
      </c>
      <c r="D12" s="1">
        <v>0</v>
      </c>
      <c r="O12">
        <v>7</v>
      </c>
      <c r="P12" t="s">
        <v>23</v>
      </c>
      <c r="R12" t="s">
        <v>24</v>
      </c>
      <c r="S12" s="9">
        <v>0.85</v>
      </c>
    </row>
    <row r="13" spans="1:20" x14ac:dyDescent="0.55000000000000004">
      <c r="C13" s="15" t="s">
        <v>25</v>
      </c>
      <c r="D13" s="2" t="s">
        <v>1</v>
      </c>
      <c r="O13">
        <v>8</v>
      </c>
      <c r="R13" t="s">
        <v>26</v>
      </c>
      <c r="S13" s="9">
        <v>0.9</v>
      </c>
    </row>
    <row r="14" spans="1:20" x14ac:dyDescent="0.55000000000000004">
      <c r="C14" s="15" t="s">
        <v>27</v>
      </c>
      <c r="D14" s="3" t="s">
        <v>2</v>
      </c>
      <c r="O14">
        <v>9</v>
      </c>
      <c r="R14" t="s">
        <v>28</v>
      </c>
      <c r="S14" s="9">
        <v>0.9</v>
      </c>
    </row>
    <row r="15" spans="1:20" x14ac:dyDescent="0.55000000000000004">
      <c r="C15" s="15" t="s">
        <v>29</v>
      </c>
      <c r="D15" s="2" t="s">
        <v>24</v>
      </c>
      <c r="O15">
        <v>10</v>
      </c>
      <c r="R15" t="s">
        <v>30</v>
      </c>
      <c r="S15" s="9">
        <v>0.85</v>
      </c>
    </row>
    <row r="16" spans="1:20" x14ac:dyDescent="0.55000000000000004">
      <c r="C16" s="15" t="s">
        <v>31</v>
      </c>
      <c r="D16" s="2" t="s">
        <v>8</v>
      </c>
      <c r="O16">
        <v>11</v>
      </c>
    </row>
    <row r="17" spans="1:15" x14ac:dyDescent="0.55000000000000004">
      <c r="O17">
        <v>12</v>
      </c>
    </row>
    <row r="18" spans="1:15" x14ac:dyDescent="0.55000000000000004">
      <c r="O18">
        <v>13</v>
      </c>
    </row>
    <row r="19" spans="1:15" x14ac:dyDescent="0.55000000000000004">
      <c r="B19" t="s">
        <v>32</v>
      </c>
      <c r="C19" t="s">
        <v>33</v>
      </c>
      <c r="D19" s="8">
        <f>IF($D$16="No", $D$6, IF($D$16="Yes", $D$7))</f>
        <v>55000</v>
      </c>
      <c r="G19" s="14"/>
      <c r="H19" s="14"/>
      <c r="O19">
        <v>14</v>
      </c>
    </row>
    <row r="20" spans="1:15" x14ac:dyDescent="0.55000000000000004">
      <c r="B20" t="s">
        <v>34</v>
      </c>
      <c r="C20" t="s">
        <v>35</v>
      </c>
      <c r="D20" s="8">
        <f>+$D$11*$D$8</f>
        <v>0</v>
      </c>
      <c r="O20">
        <v>15</v>
      </c>
    </row>
    <row r="21" spans="1:15" x14ac:dyDescent="0.55000000000000004">
      <c r="B21" t="s">
        <v>36</v>
      </c>
      <c r="C21" t="s">
        <v>22</v>
      </c>
      <c r="D21" s="8">
        <f>+$D$12*$D$9</f>
        <v>0</v>
      </c>
      <c r="O21">
        <v>16</v>
      </c>
    </row>
    <row r="22" spans="1:15" x14ac:dyDescent="0.55000000000000004">
      <c r="B22" s="17" t="s">
        <v>37</v>
      </c>
      <c r="C22" s="18" t="s">
        <v>25</v>
      </c>
      <c r="D22" s="19">
        <f>+IF(NOT($D$13 = "None"), $D$8*3,0)</f>
        <v>0</v>
      </c>
      <c r="H22" s="8"/>
      <c r="O22">
        <v>17</v>
      </c>
    </row>
    <row r="23" spans="1:15" x14ac:dyDescent="0.55000000000000004">
      <c r="B23" s="20" t="s">
        <v>38</v>
      </c>
      <c r="D23" s="21"/>
      <c r="O23">
        <v>18</v>
      </c>
    </row>
    <row r="24" spans="1:15" x14ac:dyDescent="0.55000000000000004">
      <c r="B24" s="22" t="s">
        <v>39</v>
      </c>
      <c r="C24" s="23" t="s">
        <v>27</v>
      </c>
      <c r="D24" s="24">
        <f>IF($D$14=150, $D$8*1,IF($D$14=300, $D$8*2, IF($D$14=450,$D$8*3,0)))</f>
        <v>0</v>
      </c>
      <c r="O24">
        <v>19</v>
      </c>
    </row>
    <row r="25" spans="1:15" x14ac:dyDescent="0.55000000000000004">
      <c r="O25">
        <v>20</v>
      </c>
    </row>
    <row r="26" spans="1:15" ht="18.3" x14ac:dyDescent="0.7">
      <c r="A26" s="25" t="s">
        <v>40</v>
      </c>
      <c r="C26" s="25" t="s">
        <v>41</v>
      </c>
      <c r="D26" s="26">
        <f>(VLOOKUP($D$15,$R$5:$S$15,2,FALSE)*D27)</f>
        <v>46750</v>
      </c>
      <c r="G26" s="8"/>
      <c r="O26">
        <v>21</v>
      </c>
    </row>
    <row r="27" spans="1:15" ht="18.3" x14ac:dyDescent="0.7">
      <c r="C27" s="25" t="s">
        <v>42</v>
      </c>
      <c r="D27" s="26">
        <f>(MAX($D$22,$D$24))+$D$19+$D$20+$D$21</f>
        <v>55000</v>
      </c>
      <c r="O27">
        <v>22</v>
      </c>
    </row>
    <row r="28" spans="1:15" x14ac:dyDescent="0.55000000000000004">
      <c r="A28" t="s">
        <v>43</v>
      </c>
      <c r="O28">
        <v>25</v>
      </c>
    </row>
    <row r="29" spans="1:15" x14ac:dyDescent="0.55000000000000004">
      <c r="O29">
        <v>26</v>
      </c>
    </row>
    <row r="30" spans="1:15" ht="18.3" x14ac:dyDescent="0.7">
      <c r="C30" s="27" t="s">
        <v>44</v>
      </c>
      <c r="D30" s="28">
        <v>7.6499999999999999E-2</v>
      </c>
      <c r="O30">
        <v>27</v>
      </c>
    </row>
    <row r="31" spans="1:15" x14ac:dyDescent="0.55000000000000004">
      <c r="O31">
        <v>28</v>
      </c>
    </row>
    <row r="32" spans="1:15" ht="18.3" x14ac:dyDescent="0.7">
      <c r="A32" s="25" t="s">
        <v>45</v>
      </c>
      <c r="C32" s="25" t="s">
        <v>41</v>
      </c>
      <c r="D32" s="26">
        <f>(VLOOKUP($D$15,$R$5:$S$15,2,FALSE)*D33)</f>
        <v>50326.375</v>
      </c>
      <c r="O32">
        <v>29</v>
      </c>
    </row>
    <row r="33" spans="1:15" ht="18.3" x14ac:dyDescent="0.7">
      <c r="C33" s="25" t="s">
        <v>42</v>
      </c>
      <c r="D33" s="26">
        <f>((MAX($D$22,$D$24))+$D$19+$D$20+$D$21)*1.0765</f>
        <v>59207.5</v>
      </c>
      <c r="O33">
        <v>30</v>
      </c>
    </row>
    <row r="34" spans="1:15" ht="18.3" x14ac:dyDescent="0.7">
      <c r="C34" s="25"/>
      <c r="D34" s="26"/>
    </row>
    <row r="35" spans="1:15" ht="51" customHeight="1" x14ac:dyDescent="0.7">
      <c r="C35" s="29" t="s">
        <v>63</v>
      </c>
      <c r="D35" s="4">
        <v>57000</v>
      </c>
    </row>
    <row r="36" spans="1:15" ht="39" customHeight="1" x14ac:dyDescent="0.55000000000000004">
      <c r="C36" s="34" t="s">
        <v>57</v>
      </c>
      <c r="D36" s="34"/>
    </row>
    <row r="38" spans="1:15" ht="18.3" x14ac:dyDescent="0.7">
      <c r="A38" s="11" t="s">
        <v>46</v>
      </c>
      <c r="B38" s="12"/>
      <c r="C38" s="12"/>
      <c r="D38" s="13"/>
    </row>
    <row r="39" spans="1:15" ht="38.25" customHeight="1" x14ac:dyDescent="0.6">
      <c r="C39" s="35" t="s">
        <v>59</v>
      </c>
      <c r="D39" s="36"/>
    </row>
    <row r="40" spans="1:15" ht="39.75" customHeight="1" x14ac:dyDescent="0.7">
      <c r="C40" s="30" t="s">
        <v>58</v>
      </c>
      <c r="D40" s="4">
        <v>5700</v>
      </c>
    </row>
    <row r="41" spans="1:15" ht="33.75" customHeight="1" x14ac:dyDescent="0.7">
      <c r="C41" s="31" t="s">
        <v>64</v>
      </c>
      <c r="D41" s="4">
        <v>19644</v>
      </c>
    </row>
    <row r="42" spans="1:15" ht="18.3" x14ac:dyDescent="0.7">
      <c r="C42" s="27" t="s">
        <v>54</v>
      </c>
      <c r="D42" s="5">
        <v>1500</v>
      </c>
    </row>
    <row r="43" spans="1:15" ht="18.3" x14ac:dyDescent="0.7">
      <c r="C43" s="27" t="s">
        <v>47</v>
      </c>
      <c r="D43" s="5">
        <v>720</v>
      </c>
    </row>
    <row r="44" spans="1:15" ht="18.3" x14ac:dyDescent="0.7">
      <c r="C44" s="27" t="s">
        <v>48</v>
      </c>
      <c r="D44" s="5"/>
    </row>
    <row r="45" spans="1:15" ht="18.3" x14ac:dyDescent="0.7">
      <c r="C45" s="27" t="s">
        <v>49</v>
      </c>
      <c r="D45" s="5"/>
    </row>
    <row r="46" spans="1:15" ht="18.3" x14ac:dyDescent="0.7">
      <c r="C46" s="27" t="s">
        <v>50</v>
      </c>
      <c r="D46" s="5"/>
    </row>
    <row r="49" spans="3:4" ht="18.3" x14ac:dyDescent="0.7">
      <c r="C49" s="25" t="s">
        <v>51</v>
      </c>
      <c r="D49" s="32">
        <f>+D35+D40+D41+D42+D43+D44+D45+D46</f>
        <v>84564</v>
      </c>
    </row>
  </sheetData>
  <sheetProtection sheet="1" objects="1" scenarios="1" selectLockedCells="1"/>
  <mergeCells count="3">
    <mergeCell ref="C10:E10"/>
    <mergeCell ref="C36:D36"/>
    <mergeCell ref="C39:D39"/>
  </mergeCells>
  <conditionalFormatting sqref="D22">
    <cfRule type="expression" priority="1">
      <formula>($D$13=($P$6:$P$12))</formula>
    </cfRule>
  </conditionalFormatting>
  <dataValidations count="6">
    <dataValidation type="list" allowBlank="1" showErrorMessage="1" error="Please select from the drop down list." sqref="D16" xr:uid="{1DD5B18B-28A6-41D9-9C65-64B81D9D010D}">
      <formula1>$T$5:$T$6</formula1>
    </dataValidation>
    <dataValidation type="list" allowBlank="1" showErrorMessage="1" error="Please choose from the drop down list." sqref="D15" xr:uid="{5F397BAE-52FF-4547-8498-8627B94169DA}">
      <formula1>$R$5:$R$15</formula1>
    </dataValidation>
    <dataValidation type="list" allowBlank="1" showErrorMessage="1" error="Please select from the drop down list." sqref="D12" xr:uid="{8A705F0C-B5E2-44CD-BA6A-494CD8123C78}">
      <formula1>$O$5:$O$21</formula1>
    </dataValidation>
    <dataValidation type="list" allowBlank="1" showErrorMessage="1" error="Please select from the drop down list." sqref="D14" xr:uid="{C65CA6FE-F0A1-4E63-BE37-D105C980E506}">
      <formula1>$Q$5:$Q$8</formula1>
    </dataValidation>
    <dataValidation type="list" allowBlank="1" showErrorMessage="1" error="Please select a choice from the drop down list." sqref="D13" xr:uid="{D4B527F2-3E4F-414C-A460-133190BFED33}">
      <formula1>$P$5:$P$12</formula1>
    </dataValidation>
    <dataValidation type="list" allowBlank="1" showErrorMessage="1" error="Please select a number from the drop down list." sqref="D11" xr:uid="{9ACFDB51-2F3D-4EE2-86C4-C5B740855D45}">
      <formula1>$O$5:$O$33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RMS Guidelines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Adams</dc:creator>
  <cp:lastModifiedBy>Andrew Nakatani</cp:lastModifiedBy>
  <dcterms:created xsi:type="dcterms:W3CDTF">2023-02-27T23:30:17Z</dcterms:created>
  <dcterms:modified xsi:type="dcterms:W3CDTF">2023-09-03T03:38:43Z</dcterms:modified>
</cp:coreProperties>
</file>